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WOPS\OperDiv\Agreements IGAs Resolutions\City of Lone Tree\2024-2025\"/>
    </mc:Choice>
  </mc:AlternateContent>
  <xr:revisionPtr revIDLastSave="0" documentId="8_{44737FBD-05DA-4338-8735-465D97BFCE4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I12" i="1"/>
  <c r="I57" i="1"/>
  <c r="I46" i="1"/>
  <c r="I54" i="1"/>
  <c r="V20" i="1" l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V31" i="1" l="1"/>
  <c r="V21" i="1"/>
  <c r="V33" i="1" s="1"/>
  <c r="I8" i="1" l="1"/>
  <c r="F28" i="1"/>
  <c r="I35" i="1" l="1"/>
  <c r="I32" i="1"/>
  <c r="I59" i="1" l="1"/>
  <c r="C63" i="1" l="1"/>
  <c r="C62" i="1"/>
  <c r="C64" i="1" l="1"/>
  <c r="F62" i="1" s="1"/>
  <c r="F64" i="1" s="1"/>
</calcChain>
</file>

<file path=xl/sharedStrings.xml><?xml version="1.0" encoding="utf-8"?>
<sst xmlns="http://schemas.openxmlformats.org/spreadsheetml/2006/main" count="148" uniqueCount="103">
  <si>
    <t>Given data:</t>
  </si>
  <si>
    <t>Lane mile calculations</t>
  </si>
  <si>
    <t>per ton</t>
  </si>
  <si>
    <t>per gal.</t>
  </si>
  <si>
    <t>Ave. # snow events per year =</t>
  </si>
  <si>
    <t>events</t>
  </si>
  <si>
    <t>lbs per lane mile</t>
  </si>
  <si>
    <t>lane mi.</t>
  </si>
  <si>
    <t>Lane Miles</t>
  </si>
  <si>
    <t>full width</t>
  </si>
  <si>
    <t>Ave. amount granular de-icer applied per lane mi. =</t>
  </si>
  <si>
    <t>Cost of liquid de-Icer=</t>
  </si>
  <si>
    <t>Number of lane miles being treated =</t>
  </si>
  <si>
    <t>Ave. amunt of liquid de-icer per lane mi. =</t>
  </si>
  <si>
    <t>Ave. # cycles per event =</t>
  </si>
  <si>
    <t>cycles</t>
  </si>
  <si>
    <t xml:space="preserve">Cost of granular de-icer = </t>
  </si>
  <si>
    <t>tons</t>
  </si>
  <si>
    <t>Time needed per cycle</t>
  </si>
  <si>
    <t>hours</t>
  </si>
  <si>
    <t>Volume of granular material/truck</t>
  </si>
  <si>
    <t>Total annual granular materials cost =</t>
  </si>
  <si>
    <t>Total annual liquid de-icer cost =</t>
  </si>
  <si>
    <t>Materials usage</t>
  </si>
  <si>
    <t>Granular materials=</t>
  </si>
  <si>
    <t xml:space="preserve">Liquid de-Icer = </t>
  </si>
  <si>
    <t>Lincoln Ave East of I-25</t>
  </si>
  <si>
    <t>Lincoln Ave West of I-25</t>
  </si>
  <si>
    <t>So. Havana Street</t>
  </si>
  <si>
    <t>County Line Road</t>
  </si>
  <si>
    <t>Number of cycles for liquid de-icer</t>
  </si>
  <si>
    <t>(use previous IGA calculation = 31.5)</t>
  </si>
  <si>
    <t xml:space="preserve">    (.5 hr/cycle for loading and transport, and .5 hour for application)</t>
  </si>
  <si>
    <t>Travel for product loading</t>
  </si>
  <si>
    <t>Labor and Equipment</t>
  </si>
  <si>
    <t>per hr</t>
  </si>
  <si>
    <t>gal. per lane mile</t>
  </si>
  <si>
    <t>Labor &amp; Equipment cost per cycle=</t>
  </si>
  <si>
    <t>Ave. #  cycles per event =</t>
  </si>
  <si>
    <t>Ave. # of hours per cycle</t>
  </si>
  <si>
    <t>(6 cycles granular &amp; 3 cycles liquid)</t>
  </si>
  <si>
    <t>Surrey Drive</t>
  </si>
  <si>
    <t>S Havana &amp; Surrey Drive materials only</t>
  </si>
  <si>
    <t>Ridgegate Parkway</t>
  </si>
  <si>
    <t>Ridgegate Lane miles within the Lone Tree city limits</t>
  </si>
  <si>
    <t>Note: Striped lanes have been plowed to reduce drifting and to maintain pull-off space</t>
  </si>
  <si>
    <t>Plowed</t>
  </si>
  <si>
    <t>Total</t>
  </si>
  <si>
    <t>The importance of this effort was recognized and implimented duriing the 2020-2021 winter</t>
  </si>
  <si>
    <t>Length</t>
  </si>
  <si>
    <t>Through</t>
  </si>
  <si>
    <t>Turning</t>
  </si>
  <si>
    <t xml:space="preserve">Striped </t>
  </si>
  <si>
    <t>Lane</t>
  </si>
  <si>
    <t>(Miles)</t>
  </si>
  <si>
    <t>Lanes</t>
  </si>
  <si>
    <t>Miles</t>
  </si>
  <si>
    <t>Ridgegate Pkwy  - eastbound</t>
  </si>
  <si>
    <t>Begin at</t>
  </si>
  <si>
    <t>City Limit near the Northbound I-25 exit ramp</t>
  </si>
  <si>
    <t>To</t>
  </si>
  <si>
    <t>S Havana Street</t>
  </si>
  <si>
    <t>Through Lanes</t>
  </si>
  <si>
    <t>Turning lanes (continueous)</t>
  </si>
  <si>
    <t>S. Peoria Street</t>
  </si>
  <si>
    <t>Left turn lane to S. Peoria Street (400 ft)</t>
  </si>
  <si>
    <t>Striped divider between lanes (400 ft)</t>
  </si>
  <si>
    <t>Ridgegate Pkwy west split</t>
  </si>
  <si>
    <t>Striped Lane</t>
  </si>
  <si>
    <t>Ridgegate Pkwy east split</t>
  </si>
  <si>
    <t>east split to east city limit</t>
  </si>
  <si>
    <t>Ridgegate Pkwy  - westbound</t>
  </si>
  <si>
    <t>east Lone Tree city limit</t>
  </si>
  <si>
    <t>east split</t>
  </si>
  <si>
    <t>Through lanes</t>
  </si>
  <si>
    <t>east split to west split</t>
  </si>
  <si>
    <t>west split to S Peoria St</t>
  </si>
  <si>
    <t>Right turn lane to S. Peoria Street (400 ft)</t>
  </si>
  <si>
    <t xml:space="preserve">To </t>
  </si>
  <si>
    <t>west Lone Tree city limit</t>
  </si>
  <si>
    <t xml:space="preserve">Total Lane Miles </t>
  </si>
  <si>
    <t>Lane miles</t>
  </si>
  <si>
    <t>Total Lane Miles</t>
  </si>
  <si>
    <t>Ave. # snow events per year</t>
  </si>
  <si>
    <t xml:space="preserve">    (In 2019, each 1 hr cycle required labor@  $44.37/hr., and truck/tractor @ $60.69/hr. = $105.06. This cost has been  used since 2019)</t>
  </si>
  <si>
    <t>(Price Increase)</t>
  </si>
  <si>
    <r>
      <t xml:space="preserve">2023-2024;  </t>
    </r>
    <r>
      <rPr>
        <b/>
        <i/>
        <sz val="11"/>
        <color rgb="FFFF0000"/>
        <rFont val="Calibri"/>
        <family val="2"/>
        <scheme val="minor"/>
      </rPr>
      <t>2023 cost was 129.87</t>
    </r>
  </si>
  <si>
    <t>City of Lone Tree; 2024-2025  Estimated Cost of Snow Removal</t>
  </si>
  <si>
    <r>
      <t xml:space="preserve">2024 - 2025 </t>
    </r>
    <r>
      <rPr>
        <b/>
        <i/>
        <sz val="10"/>
        <color rgb="FFFF0000"/>
        <rFont val="Calibri"/>
        <family val="2"/>
        <scheme val="minor"/>
      </rPr>
      <t>(2023- 2024 price was $0.97)</t>
    </r>
  </si>
  <si>
    <r>
      <t xml:space="preserve">2024 - 2025 </t>
    </r>
    <r>
      <rPr>
        <b/>
        <i/>
        <sz val="10"/>
        <color rgb="FFFF0000"/>
        <rFont val="Calibri"/>
        <family val="2"/>
        <scheme val="minor"/>
      </rPr>
      <t>(2023- 2024 price was $112.56)</t>
    </r>
  </si>
  <si>
    <r>
      <t>((48.03 lane miles)(40 gal./lane mi.)(30 events)(3cycles per event)(</t>
    </r>
    <r>
      <rPr>
        <b/>
        <u/>
        <sz val="12"/>
        <color rgb="FFFF0000"/>
        <rFont val="Calibri"/>
        <family val="2"/>
        <scheme val="minor"/>
      </rPr>
      <t>$1.03</t>
    </r>
    <r>
      <rPr>
        <u/>
        <sz val="12"/>
        <color rgb="FFFF0000"/>
        <rFont val="Calibri"/>
        <family val="2"/>
        <scheme val="minor"/>
      </rPr>
      <t>/gal</t>
    </r>
    <r>
      <rPr>
        <u/>
        <sz val="12"/>
        <rFont val="Calibri"/>
        <family val="2"/>
        <scheme val="minor"/>
      </rPr>
      <t>.))</t>
    </r>
  </si>
  <si>
    <t>(Line items with Red notes are adjusted from the 2024-2025 winter season)</t>
  </si>
  <si>
    <r>
      <t xml:space="preserve">    (Each 1 hr cycle requires labor@  </t>
    </r>
    <r>
      <rPr>
        <b/>
        <i/>
        <sz val="12"/>
        <color rgb="FFFF0000"/>
        <rFont val="Calibri"/>
        <family val="2"/>
        <scheme val="minor"/>
      </rPr>
      <t>$65.51</t>
    </r>
    <r>
      <rPr>
        <i/>
        <sz val="12"/>
        <color theme="1"/>
        <rFont val="Calibri"/>
        <family val="2"/>
        <scheme val="minor"/>
      </rPr>
      <t>/hr., and truck/tractor @ $60.58</t>
    </r>
    <r>
      <rPr>
        <b/>
        <i/>
        <sz val="12"/>
        <color rgb="FFFF0000"/>
        <rFont val="Calibri"/>
        <family val="2"/>
        <scheme val="minor"/>
      </rPr>
      <t>/</t>
    </r>
    <r>
      <rPr>
        <i/>
        <sz val="12"/>
        <rFont val="Calibri"/>
        <family val="2"/>
        <scheme val="minor"/>
      </rPr>
      <t>hr</t>
    </r>
    <r>
      <rPr>
        <i/>
        <sz val="12"/>
        <color rgb="FFFF0000"/>
        <rFont val="Calibri"/>
        <family val="2"/>
        <scheme val="minor"/>
      </rPr>
      <t xml:space="preserve">. = </t>
    </r>
    <r>
      <rPr>
        <b/>
        <i/>
        <sz val="12"/>
        <color rgb="FFFF0000"/>
        <rFont val="Calibri"/>
        <family val="2"/>
        <scheme val="minor"/>
      </rPr>
      <t>$126.09/hr</t>
    </r>
    <r>
      <rPr>
        <i/>
        <sz val="12"/>
        <color theme="1"/>
        <rFont val="Calibri"/>
        <family val="2"/>
        <scheme val="minor"/>
      </rPr>
      <t>)</t>
    </r>
  </si>
  <si>
    <t>(30 events)(9 cycles)(3 Hr/Cycle)($126.09/hr)</t>
  </si>
  <si>
    <r>
      <t>((2.6 Ln Mi.)(160 Lb/Ln Mi.)(30 events)(5cycles/event)/2000)($</t>
    </r>
    <r>
      <rPr>
        <b/>
        <u/>
        <sz val="12"/>
        <color rgb="FFFF0000"/>
        <rFont val="Calibri"/>
        <family val="2"/>
        <scheme val="minor"/>
      </rPr>
      <t>114.58</t>
    </r>
    <r>
      <rPr>
        <u/>
        <sz val="12"/>
        <color theme="1"/>
        <rFont val="Calibri"/>
        <family val="2"/>
        <scheme val="minor"/>
      </rPr>
      <t>/ton)</t>
    </r>
  </si>
  <si>
    <t>Due Dec 31, 2024</t>
  </si>
  <si>
    <t>Due Jan 11, 2025</t>
  </si>
  <si>
    <r>
      <t>(30 events)(4 cycles)(1 Hr/Cycle) ($</t>
    </r>
    <r>
      <rPr>
        <b/>
        <u/>
        <sz val="12"/>
        <color rgb="FFFF0000"/>
        <rFont val="Calibri"/>
        <family val="2"/>
        <scheme val="minor"/>
      </rPr>
      <t>126.09</t>
    </r>
    <r>
      <rPr>
        <b/>
        <u/>
        <sz val="12"/>
        <rFont val="Calibri"/>
        <family val="2"/>
        <scheme val="minor"/>
      </rPr>
      <t>/</t>
    </r>
    <r>
      <rPr>
        <u/>
        <sz val="12"/>
        <rFont val="Calibri"/>
        <family val="2"/>
        <scheme val="minor"/>
      </rPr>
      <t>hr)</t>
    </r>
  </si>
  <si>
    <t>turn lanes</t>
  </si>
  <si>
    <t>(Turn Lanes were added in 2024)</t>
  </si>
  <si>
    <t>(area of the large median)</t>
  </si>
  <si>
    <r>
      <t>(((48.53 lane miles)(160 lbs/lane mi.)(30 events)(6cycles per event))/2000 lbs per ton)</t>
    </r>
    <r>
      <rPr>
        <b/>
        <u/>
        <sz val="12"/>
        <rFont val="Calibri"/>
        <family val="2"/>
        <scheme val="minor"/>
      </rPr>
      <t>(</t>
    </r>
    <r>
      <rPr>
        <b/>
        <u/>
        <sz val="12"/>
        <color rgb="FFFF0000"/>
        <rFont val="Calibri"/>
        <family val="2"/>
        <scheme val="minor"/>
      </rPr>
      <t>$114.58/ton</t>
    </r>
    <r>
      <rPr>
        <b/>
        <u/>
        <sz val="12"/>
        <rFont val="Calibri"/>
        <family val="2"/>
        <scheme val="minor"/>
      </rPr>
      <t>)</t>
    </r>
  </si>
  <si>
    <t>2023 - 2024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</si>
</sst>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5" fillId="0" borderId="0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3" fillId="0" borderId="7" xfId="0" applyFont="1" applyBorder="1"/>
    <xf numFmtId="0" fontId="6" fillId="0" borderId="5" xfId="0" applyFont="1" applyBorder="1"/>
    <xf numFmtId="0" fontId="0" fillId="0" borderId="2" xfId="0" applyBorder="1"/>
    <xf numFmtId="0" fontId="7" fillId="0" borderId="0" xfId="0" applyFont="1" applyAlignment="1">
      <alignment horizontal="left" vertical="center" indent="5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0" xfId="0" applyFont="1" applyBorder="1"/>
    <xf numFmtId="43" fontId="9" fillId="0" borderId="0" xfId="0" applyNumberFormat="1" applyFont="1" applyBorder="1"/>
    <xf numFmtId="2" fontId="9" fillId="0" borderId="0" xfId="0" applyNumberFormat="1" applyFont="1" applyBorder="1"/>
    <xf numFmtId="0" fontId="9" fillId="0" borderId="6" xfId="0" applyFont="1" applyBorder="1"/>
    <xf numFmtId="0" fontId="10" fillId="0" borderId="0" xfId="0" applyFont="1" applyBorder="1"/>
    <xf numFmtId="2" fontId="10" fillId="0" borderId="0" xfId="0" applyNumberFormat="1" applyFont="1" applyBorder="1"/>
    <xf numFmtId="0" fontId="10" fillId="0" borderId="5" xfId="0" applyFont="1" applyBorder="1"/>
    <xf numFmtId="0" fontId="11" fillId="0" borderId="0" xfId="0" applyFont="1" applyBorder="1"/>
    <xf numFmtId="2" fontId="12" fillId="0" borderId="0" xfId="0" applyNumberFormat="1" applyFont="1" applyBorder="1"/>
    <xf numFmtId="0" fontId="9" fillId="2" borderId="5" xfId="0" applyFont="1" applyFill="1" applyBorder="1"/>
    <xf numFmtId="0" fontId="11" fillId="2" borderId="0" xfId="0" applyFont="1" applyFill="1" applyBorder="1"/>
    <xf numFmtId="39" fontId="9" fillId="2" borderId="0" xfId="1" applyNumberFormat="1" applyFont="1" applyFill="1" applyBorder="1"/>
    <xf numFmtId="0" fontId="9" fillId="2" borderId="0" xfId="0" applyFont="1" applyFill="1" applyBorder="1"/>
    <xf numFmtId="0" fontId="9" fillId="2" borderId="6" xfId="0" applyFont="1" applyFill="1" applyBorder="1"/>
    <xf numFmtId="2" fontId="11" fillId="2" borderId="0" xfId="0" applyNumberFormat="1" applyFont="1" applyFill="1" applyBorder="1"/>
    <xf numFmtId="0" fontId="10" fillId="2" borderId="5" xfId="0" applyFont="1" applyFill="1" applyBorder="1"/>
    <xf numFmtId="2" fontId="9" fillId="2" borderId="0" xfId="0" applyNumberFormat="1" applyFont="1" applyFill="1" applyBorder="1"/>
    <xf numFmtId="0" fontId="10" fillId="2" borderId="0" xfId="0" applyFont="1" applyFill="1" applyBorder="1"/>
    <xf numFmtId="44" fontId="10" fillId="2" borderId="0" xfId="0" applyNumberFormat="1" applyFont="1" applyFill="1" applyBorder="1"/>
    <xf numFmtId="7" fontId="10" fillId="2" borderId="0" xfId="0" applyNumberFormat="1" applyFont="1" applyFill="1" applyBorder="1"/>
    <xf numFmtId="0" fontId="9" fillId="2" borderId="7" xfId="0" applyFont="1" applyFill="1" applyBorder="1"/>
    <xf numFmtId="0" fontId="9" fillId="2" borderId="1" xfId="0" applyFont="1" applyFill="1" applyBorder="1"/>
    <xf numFmtId="0" fontId="9" fillId="2" borderId="8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3" xfId="0" applyFont="1" applyFill="1" applyBorder="1"/>
    <xf numFmtId="0" fontId="0" fillId="2" borderId="4" xfId="0" applyFill="1" applyBorder="1"/>
    <xf numFmtId="0" fontId="0" fillId="2" borderId="6" xfId="0" applyFill="1" applyBorder="1"/>
    <xf numFmtId="0" fontId="12" fillId="2" borderId="0" xfId="0" applyFont="1" applyFill="1" applyBorder="1"/>
    <xf numFmtId="44" fontId="11" fillId="2" borderId="0" xfId="0" applyNumberFormat="1" applyFont="1" applyFill="1" applyBorder="1"/>
    <xf numFmtId="44" fontId="10" fillId="2" borderId="0" xfId="1" applyFont="1" applyFill="1" applyBorder="1"/>
    <xf numFmtId="0" fontId="0" fillId="2" borderId="0" xfId="0" applyFill="1"/>
    <xf numFmtId="0" fontId="7" fillId="2" borderId="0" xfId="0" applyFont="1" applyFill="1" applyAlignment="1">
      <alignment horizontal="left" vertical="center" indent="5"/>
    </xf>
    <xf numFmtId="4" fontId="8" fillId="2" borderId="0" xfId="1" applyNumberFormat="1" applyFont="1" applyFill="1" applyAlignment="1">
      <alignment horizontal="left" vertical="center" indent="5"/>
    </xf>
    <xf numFmtId="8" fontId="8" fillId="2" borderId="0" xfId="0" applyNumberFormat="1" applyFont="1" applyFill="1" applyAlignment="1">
      <alignment horizontal="left" vertical="center" indent="5"/>
    </xf>
    <xf numFmtId="4" fontId="0" fillId="2" borderId="0" xfId="1" applyNumberFormat="1" applyFont="1" applyFill="1"/>
    <xf numFmtId="8" fontId="8" fillId="2" borderId="0" xfId="0" applyNumberFormat="1" applyFont="1" applyFill="1" applyAlignment="1">
      <alignment vertical="center"/>
    </xf>
    <xf numFmtId="4" fontId="0" fillId="2" borderId="0" xfId="0" applyNumberFormat="1" applyFill="1"/>
    <xf numFmtId="0" fontId="8" fillId="2" borderId="0" xfId="0" applyFont="1" applyFill="1" applyAlignment="1">
      <alignment horizontal="left" vertical="center" indent="5"/>
    </xf>
    <xf numFmtId="4" fontId="8" fillId="2" borderId="0" xfId="0" applyNumberFormat="1" applyFont="1" applyFill="1" applyAlignment="1">
      <alignment horizontal="left" vertical="center" indent="5"/>
    </xf>
    <xf numFmtId="0" fontId="13" fillId="2" borderId="5" xfId="0" applyFont="1" applyFill="1" applyBorder="1"/>
    <xf numFmtId="2" fontId="12" fillId="2" borderId="0" xfId="0" applyNumberFormat="1" applyFont="1" applyFill="1" applyBorder="1"/>
    <xf numFmtId="0" fontId="15" fillId="0" borderId="0" xfId="0" applyFont="1" applyBorder="1"/>
    <xf numFmtId="39" fontId="11" fillId="0" borderId="0" xfId="0" applyNumberFormat="1" applyFont="1" applyBorder="1"/>
    <xf numFmtId="0" fontId="14" fillId="0" borderId="0" xfId="0" applyFont="1" applyBorder="1"/>
    <xf numFmtId="0" fontId="0" fillId="0" borderId="5" xfId="0" applyBorder="1"/>
    <xf numFmtId="44" fontId="10" fillId="0" borderId="0" xfId="1" applyFont="1" applyBorder="1"/>
    <xf numFmtId="0" fontId="10" fillId="2" borderId="7" xfId="0" applyFont="1" applyFill="1" applyBorder="1"/>
    <xf numFmtId="0" fontId="11" fillId="2" borderId="1" xfId="0" applyFont="1" applyFill="1" applyBorder="1"/>
    <xf numFmtId="2" fontId="9" fillId="2" borderId="1" xfId="0" applyNumberFormat="1" applyFont="1" applyFill="1" applyBorder="1"/>
    <xf numFmtId="44" fontId="0" fillId="0" borderId="0" xfId="0" applyNumberFormat="1"/>
    <xf numFmtId="0" fontId="0" fillId="0" borderId="0" xfId="0" applyAlignment="1">
      <alignment horizontal="center"/>
    </xf>
    <xf numFmtId="44" fontId="0" fillId="2" borderId="0" xfId="0" applyNumberFormat="1" applyFill="1"/>
    <xf numFmtId="0" fontId="18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18" fillId="0" borderId="13" xfId="0" applyFont="1" applyBorder="1"/>
    <xf numFmtId="0" fontId="18" fillId="0" borderId="1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7" xfId="0" applyFont="1" applyBorder="1"/>
    <xf numFmtId="0" fontId="2" fillId="0" borderId="1" xfId="0" applyFont="1" applyBorder="1"/>
    <xf numFmtId="0" fontId="2" fillId="0" borderId="3" xfId="0" applyFont="1" applyBorder="1"/>
    <xf numFmtId="44" fontId="19" fillId="2" borderId="1" xfId="0" applyNumberFormat="1" applyFont="1" applyFill="1" applyBorder="1"/>
    <xf numFmtId="44" fontId="0" fillId="0" borderId="15" xfId="0" applyNumberFormat="1" applyBorder="1"/>
    <xf numFmtId="0" fontId="17" fillId="0" borderId="0" xfId="0" applyFont="1" applyFill="1" applyBorder="1"/>
    <xf numFmtId="0" fontId="9" fillId="0" borderId="0" xfId="0" applyFont="1" applyFill="1" applyBorder="1"/>
    <xf numFmtId="0" fontId="21" fillId="0" borderId="0" xfId="0" applyFont="1" applyFill="1" applyBorder="1"/>
    <xf numFmtId="0" fontId="21" fillId="2" borderId="0" xfId="0" applyFont="1" applyFill="1" applyBorder="1"/>
    <xf numFmtId="0" fontId="11" fillId="0" borderId="0" xfId="0" applyFont="1" applyFill="1" applyBorder="1"/>
    <xf numFmtId="0" fontId="23" fillId="0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/>
    <xf numFmtId="2" fontId="26" fillId="0" borderId="9" xfId="0" applyNumberFormat="1" applyFont="1" applyBorder="1"/>
    <xf numFmtId="0" fontId="26" fillId="0" borderId="10" xfId="0" applyFont="1" applyBorder="1"/>
    <xf numFmtId="0" fontId="19" fillId="0" borderId="11" xfId="0" applyFont="1" applyBorder="1"/>
    <xf numFmtId="0" fontId="19" fillId="2" borderId="1" xfId="0" applyFont="1" applyFill="1" applyBorder="1"/>
    <xf numFmtId="44" fontId="27" fillId="0" borderId="0" xfId="1" applyFont="1" applyFill="1" applyBorder="1"/>
    <xf numFmtId="0" fontId="27" fillId="2" borderId="0" xfId="0" applyFont="1" applyFill="1" applyBorder="1"/>
    <xf numFmtId="44" fontId="28" fillId="0" borderId="0" xfId="1" applyFont="1" applyFill="1" applyBorder="1"/>
    <xf numFmtId="0" fontId="11" fillId="0" borderId="0" xfId="0" applyFont="1" applyFill="1" applyBorder="1" applyAlignment="1"/>
    <xf numFmtId="0" fontId="0" fillId="2" borderId="6" xfId="0" applyFont="1" applyFill="1" applyBorder="1"/>
    <xf numFmtId="0" fontId="15" fillId="0" borderId="0" xfId="0" applyFont="1" applyFill="1" applyBorder="1"/>
    <xf numFmtId="0" fontId="9" fillId="0" borderId="7" xfId="0" applyFont="1" applyBorder="1"/>
    <xf numFmtId="0" fontId="9" fillId="0" borderId="1" xfId="0" applyFont="1" applyBorder="1"/>
    <xf numFmtId="43" fontId="9" fillId="0" borderId="1" xfId="0" applyNumberFormat="1" applyFont="1" applyBorder="1"/>
    <xf numFmtId="2" fontId="10" fillId="2" borderId="0" xfId="0" applyNumberFormat="1" applyFont="1" applyFill="1" applyBorder="1"/>
    <xf numFmtId="43" fontId="11" fillId="0" borderId="0" xfId="0" applyNumberFormat="1" applyFont="1" applyBorder="1"/>
    <xf numFmtId="44" fontId="0" fillId="0" borderId="15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98"/>
  <sheetViews>
    <sheetView tabSelected="1" topLeftCell="A34" zoomScaleNormal="100" zoomScaleSheetLayoutView="100" workbookViewId="0">
      <selection activeCell="L59" sqref="L59"/>
    </sheetView>
  </sheetViews>
  <sheetFormatPr defaultRowHeight="15" x14ac:dyDescent="0.25"/>
  <cols>
    <col min="3" max="3" width="12.5703125" bestFit="1" customWidth="1"/>
    <col min="4" max="4" width="16.5703125" bestFit="1" customWidth="1"/>
    <col min="5" max="5" width="10.42578125" bestFit="1" customWidth="1"/>
    <col min="6" max="6" width="13.7109375" bestFit="1" customWidth="1"/>
    <col min="9" max="9" width="14" bestFit="1" customWidth="1"/>
    <col min="10" max="10" width="11.7109375" bestFit="1" customWidth="1"/>
    <col min="11" max="11" width="11.42578125" bestFit="1" customWidth="1"/>
    <col min="13" max="13" width="27" bestFit="1" customWidth="1"/>
    <col min="14" max="14" width="8.140625" bestFit="1" customWidth="1"/>
    <col min="15" max="15" width="42.140625" bestFit="1" customWidth="1"/>
    <col min="16" max="16" width="38" bestFit="1" customWidth="1"/>
    <col min="17" max="17" width="7.28515625" bestFit="1" customWidth="1"/>
    <col min="18" max="18" width="8.28515625" bestFit="1" customWidth="1"/>
    <col min="19" max="19" width="7.7109375" bestFit="1" customWidth="1"/>
    <col min="20" max="20" width="15.85546875" bestFit="1" customWidth="1"/>
    <col min="21" max="21" width="7.7109375" bestFit="1" customWidth="1"/>
    <col min="22" max="22" width="6" bestFit="1" customWidth="1"/>
  </cols>
  <sheetData>
    <row r="2" spans="1:22" ht="15.75" thickBot="1" x14ac:dyDescent="0.3"/>
    <row r="3" spans="1:22" ht="21.75" thickBot="1" x14ac:dyDescent="0.4">
      <c r="A3" s="118" t="s">
        <v>87</v>
      </c>
      <c r="B3" s="119"/>
      <c r="C3" s="119"/>
      <c r="D3" s="119"/>
      <c r="E3" s="119"/>
      <c r="F3" s="119"/>
      <c r="G3" s="119"/>
      <c r="H3" s="119"/>
      <c r="I3" s="119"/>
      <c r="J3" s="119"/>
      <c r="K3" s="120"/>
    </row>
    <row r="4" spans="1:22" ht="18.75" x14ac:dyDescent="0.3">
      <c r="A4" s="8" t="s">
        <v>1</v>
      </c>
      <c r="B4" s="2"/>
      <c r="C4" s="2"/>
      <c r="D4" s="1"/>
      <c r="E4" s="1"/>
      <c r="F4" s="12"/>
      <c r="G4" s="12"/>
      <c r="H4" s="12"/>
      <c r="I4" s="11" t="s">
        <v>8</v>
      </c>
      <c r="J4" s="1"/>
      <c r="K4" s="6"/>
    </row>
    <row r="5" spans="1:22" ht="16.5" thickBot="1" x14ac:dyDescent="0.3">
      <c r="A5" s="13" t="s">
        <v>26</v>
      </c>
      <c r="B5" s="14"/>
      <c r="C5" s="14"/>
      <c r="D5" s="14"/>
      <c r="E5" s="14" t="s">
        <v>9</v>
      </c>
      <c r="F5" s="15"/>
      <c r="G5" s="14"/>
      <c r="H5" s="14"/>
      <c r="I5" s="16">
        <v>14.73</v>
      </c>
      <c r="J5" s="1"/>
      <c r="K5" s="6"/>
    </row>
    <row r="6" spans="1:22" ht="19.5" thickBot="1" x14ac:dyDescent="0.35">
      <c r="A6" s="13" t="s">
        <v>27</v>
      </c>
      <c r="B6" s="18"/>
      <c r="C6" s="14"/>
      <c r="D6" s="14"/>
      <c r="E6" s="14" t="s">
        <v>9</v>
      </c>
      <c r="F6" s="15"/>
      <c r="G6" s="14"/>
      <c r="H6" s="14"/>
      <c r="I6" s="16">
        <v>11.13</v>
      </c>
      <c r="J6" s="14"/>
      <c r="K6" s="17"/>
      <c r="M6" s="115" t="s">
        <v>44</v>
      </c>
      <c r="N6" s="116"/>
      <c r="O6" s="116"/>
      <c r="P6" s="116"/>
      <c r="Q6" s="116"/>
      <c r="R6" s="116"/>
      <c r="S6" s="116"/>
      <c r="T6" s="116"/>
      <c r="U6" s="116"/>
      <c r="V6" s="117"/>
    </row>
    <row r="7" spans="1:22" ht="15.75" x14ac:dyDescent="0.25">
      <c r="A7" s="13" t="s">
        <v>29</v>
      </c>
      <c r="B7" s="18"/>
      <c r="C7" s="14"/>
      <c r="D7" s="14"/>
      <c r="E7" s="14" t="s">
        <v>9</v>
      </c>
      <c r="F7" s="15"/>
      <c r="G7" s="14"/>
      <c r="H7" s="14"/>
      <c r="I7" s="22">
        <v>6.06</v>
      </c>
      <c r="J7" s="14"/>
      <c r="K7" s="17"/>
      <c r="M7" s="59" t="s">
        <v>45</v>
      </c>
      <c r="N7" s="1"/>
      <c r="O7" s="1"/>
      <c r="P7" s="1"/>
      <c r="Q7" s="77"/>
      <c r="R7" s="77" t="s">
        <v>46</v>
      </c>
      <c r="S7" s="77" t="s">
        <v>46</v>
      </c>
      <c r="T7" s="77" t="s">
        <v>46</v>
      </c>
      <c r="U7" s="78" t="s">
        <v>47</v>
      </c>
      <c r="V7" s="77"/>
    </row>
    <row r="8" spans="1:22" ht="15.75" x14ac:dyDescent="0.25">
      <c r="A8" s="13"/>
      <c r="B8" s="14"/>
      <c r="C8" s="14"/>
      <c r="D8" s="14"/>
      <c r="E8" s="14"/>
      <c r="F8" s="15"/>
      <c r="G8" s="14"/>
      <c r="H8" s="14"/>
      <c r="I8" s="16">
        <f>SUM(I5:I7)</f>
        <v>31.919999999999998</v>
      </c>
      <c r="J8" s="18" t="s">
        <v>81</v>
      </c>
      <c r="K8" s="17"/>
      <c r="M8" s="59" t="s">
        <v>48</v>
      </c>
      <c r="N8" s="1"/>
      <c r="O8" s="1"/>
      <c r="P8" s="1"/>
      <c r="Q8" s="79" t="s">
        <v>49</v>
      </c>
      <c r="R8" s="79" t="s">
        <v>50</v>
      </c>
      <c r="S8" s="79" t="s">
        <v>51</v>
      </c>
      <c r="T8" s="79" t="s">
        <v>52</v>
      </c>
      <c r="U8" s="80" t="s">
        <v>46</v>
      </c>
      <c r="V8" s="79" t="s">
        <v>53</v>
      </c>
    </row>
    <row r="9" spans="1:22" ht="16.5" thickBot="1" x14ac:dyDescent="0.3">
      <c r="A9" s="13"/>
      <c r="B9" s="14"/>
      <c r="C9" s="14"/>
      <c r="D9" s="14"/>
      <c r="E9" s="14"/>
      <c r="F9" s="15"/>
      <c r="G9" s="14"/>
      <c r="H9" s="14"/>
      <c r="I9" s="19" t="s">
        <v>31</v>
      </c>
      <c r="J9" s="18"/>
      <c r="K9" s="17"/>
      <c r="M9" s="71"/>
      <c r="N9" s="3"/>
      <c r="O9" s="3"/>
      <c r="P9" s="3"/>
      <c r="Q9" s="81" t="s">
        <v>54</v>
      </c>
      <c r="R9" s="81" t="s">
        <v>55</v>
      </c>
      <c r="S9" s="81" t="s">
        <v>55</v>
      </c>
      <c r="T9" s="81" t="s">
        <v>55</v>
      </c>
      <c r="U9" s="82" t="s">
        <v>55</v>
      </c>
      <c r="V9" s="81" t="s">
        <v>56</v>
      </c>
    </row>
    <row r="10" spans="1:22" ht="15.75" x14ac:dyDescent="0.25">
      <c r="A10" s="13" t="s">
        <v>28</v>
      </c>
      <c r="B10" s="14"/>
      <c r="C10" s="14"/>
      <c r="D10" s="14"/>
      <c r="E10" s="14" t="s">
        <v>9</v>
      </c>
      <c r="F10" s="15"/>
      <c r="G10" s="14"/>
      <c r="H10" s="14"/>
      <c r="I10" s="16">
        <v>2.7</v>
      </c>
      <c r="J10" s="14"/>
      <c r="K10" s="17"/>
      <c r="M10" s="74" t="s">
        <v>57</v>
      </c>
      <c r="N10" s="4" t="s">
        <v>58</v>
      </c>
      <c r="O10" s="4" t="s">
        <v>59</v>
      </c>
      <c r="P10" s="4"/>
      <c r="Q10" s="83"/>
      <c r="R10" s="68"/>
      <c r="S10" s="68"/>
      <c r="T10" s="68"/>
      <c r="U10" s="9"/>
      <c r="V10" s="68"/>
    </row>
    <row r="11" spans="1:22" ht="15.75" x14ac:dyDescent="0.25">
      <c r="A11" s="13" t="s">
        <v>41</v>
      </c>
      <c r="B11" s="18"/>
      <c r="C11" s="14"/>
      <c r="D11" s="14"/>
      <c r="E11" s="14" t="s">
        <v>9</v>
      </c>
      <c r="F11" s="15"/>
      <c r="G11" s="14"/>
      <c r="H11" s="14"/>
      <c r="I11" s="22">
        <v>1.1399999999999999</v>
      </c>
      <c r="J11" s="14"/>
      <c r="K11" s="17"/>
      <c r="M11" s="75"/>
      <c r="N11" s="1" t="s">
        <v>60</v>
      </c>
      <c r="O11" s="76" t="s">
        <v>61</v>
      </c>
      <c r="P11" s="1" t="s">
        <v>62</v>
      </c>
      <c r="Q11" s="84">
        <v>0.191</v>
      </c>
      <c r="R11" s="79">
        <v>3</v>
      </c>
      <c r="S11" s="79">
        <v>0</v>
      </c>
      <c r="T11" s="79">
        <v>0</v>
      </c>
      <c r="U11" s="80">
        <f>SUM(R11:T11)</f>
        <v>3</v>
      </c>
      <c r="V11" s="69">
        <f>Q11*U11</f>
        <v>0.57299999999999995</v>
      </c>
    </row>
    <row r="12" spans="1:22" ht="15.75" x14ac:dyDescent="0.25">
      <c r="A12" s="13"/>
      <c r="B12" s="18"/>
      <c r="C12" s="14"/>
      <c r="D12" s="14"/>
      <c r="E12" s="14"/>
      <c r="F12" s="15"/>
      <c r="G12" s="14"/>
      <c r="H12" s="14"/>
      <c r="I12" s="19">
        <f>SUM(I10:I11)</f>
        <v>3.84</v>
      </c>
      <c r="J12" s="18" t="s">
        <v>81</v>
      </c>
      <c r="K12" s="17"/>
      <c r="M12" s="75"/>
      <c r="N12" s="1"/>
      <c r="O12" s="76"/>
      <c r="P12" s="1" t="s">
        <v>63</v>
      </c>
      <c r="Q12" s="84">
        <v>0.191</v>
      </c>
      <c r="R12" s="79">
        <v>0</v>
      </c>
      <c r="S12" s="79">
        <v>1</v>
      </c>
      <c r="T12" s="79">
        <v>0</v>
      </c>
      <c r="U12" s="80">
        <f t="shared" ref="U12:U19" si="0">SUM(R12:T12)</f>
        <v>1</v>
      </c>
      <c r="V12" s="69">
        <f t="shared" ref="V12:V20" si="1">Q12*U12</f>
        <v>0.191</v>
      </c>
    </row>
    <row r="13" spans="1:22" x14ac:dyDescent="0.25">
      <c r="A13" s="59"/>
      <c r="B13" s="1"/>
      <c r="C13" s="1"/>
      <c r="D13" s="1"/>
      <c r="E13" s="1"/>
      <c r="F13" s="1"/>
      <c r="G13" s="1"/>
      <c r="H13" s="1"/>
      <c r="I13" s="1"/>
      <c r="J13" s="1"/>
      <c r="K13" s="6"/>
      <c r="M13" s="75"/>
      <c r="N13" s="1" t="s">
        <v>60</v>
      </c>
      <c r="O13" s="76" t="s">
        <v>64</v>
      </c>
      <c r="P13" s="1" t="s">
        <v>62</v>
      </c>
      <c r="Q13" s="84">
        <v>0.24970000000000001</v>
      </c>
      <c r="R13" s="79">
        <v>3</v>
      </c>
      <c r="S13" s="79">
        <v>0</v>
      </c>
      <c r="T13" s="79">
        <v>0</v>
      </c>
      <c r="U13" s="80">
        <f t="shared" si="0"/>
        <v>3</v>
      </c>
      <c r="V13" s="69">
        <f t="shared" si="1"/>
        <v>0.74909999999999999</v>
      </c>
    </row>
    <row r="14" spans="1:22" ht="15.75" x14ac:dyDescent="0.25">
      <c r="A14" s="13" t="s">
        <v>43</v>
      </c>
      <c r="B14" s="18"/>
      <c r="C14" s="14"/>
      <c r="D14" s="14"/>
      <c r="E14" s="14" t="s">
        <v>9</v>
      </c>
      <c r="F14" s="1"/>
      <c r="G14" s="1"/>
      <c r="H14" s="1"/>
      <c r="I14" s="76">
        <v>12.69</v>
      </c>
      <c r="J14" s="1" t="s">
        <v>8</v>
      </c>
      <c r="K14" s="6"/>
      <c r="M14" s="75"/>
      <c r="N14" s="1"/>
      <c r="O14" s="76"/>
      <c r="P14" s="1" t="s">
        <v>65</v>
      </c>
      <c r="Q14" s="84">
        <v>7.5800000000000006E-2</v>
      </c>
      <c r="R14" s="79">
        <v>0</v>
      </c>
      <c r="S14" s="79">
        <v>1</v>
      </c>
      <c r="T14" s="79">
        <v>0</v>
      </c>
      <c r="U14" s="80">
        <f t="shared" si="0"/>
        <v>1</v>
      </c>
      <c r="V14" s="69">
        <f t="shared" si="1"/>
        <v>7.5800000000000006E-2</v>
      </c>
    </row>
    <row r="15" spans="1:22" ht="15.75" x14ac:dyDescent="0.25">
      <c r="A15" s="13" t="s">
        <v>43</v>
      </c>
      <c r="B15" s="18"/>
      <c r="C15" s="14" t="s">
        <v>100</v>
      </c>
      <c r="D15" s="14"/>
      <c r="E15" s="14" t="s">
        <v>98</v>
      </c>
      <c r="F15" s="113" t="s">
        <v>99</v>
      </c>
      <c r="G15" s="21"/>
      <c r="H15" s="21"/>
      <c r="I15" s="112">
        <v>0.5</v>
      </c>
      <c r="J15" s="1" t="s">
        <v>8</v>
      </c>
      <c r="K15" s="17"/>
      <c r="M15" s="75"/>
      <c r="N15" s="1"/>
      <c r="O15" s="76"/>
      <c r="P15" s="1" t="s">
        <v>66</v>
      </c>
      <c r="Q15" s="84">
        <v>7.5800000000000006E-2</v>
      </c>
      <c r="R15" s="79">
        <v>0</v>
      </c>
      <c r="S15" s="79">
        <v>0</v>
      </c>
      <c r="T15" s="79">
        <v>1</v>
      </c>
      <c r="U15" s="80">
        <f t="shared" si="0"/>
        <v>1</v>
      </c>
      <c r="V15" s="69">
        <f t="shared" si="1"/>
        <v>7.5800000000000006E-2</v>
      </c>
    </row>
    <row r="16" spans="1:22" ht="16.5" thickBot="1" x14ac:dyDescent="0.3">
      <c r="A16" s="13"/>
      <c r="B16" s="18"/>
      <c r="C16" s="14"/>
      <c r="D16" s="14"/>
      <c r="E16" s="14"/>
      <c r="F16" s="15"/>
      <c r="G16" s="14"/>
      <c r="H16" s="14"/>
      <c r="I16" s="19"/>
      <c r="J16" s="18" t="s">
        <v>81</v>
      </c>
      <c r="K16" s="17"/>
      <c r="M16" s="75"/>
      <c r="N16" s="1" t="s">
        <v>60</v>
      </c>
      <c r="O16" s="76" t="s">
        <v>67</v>
      </c>
      <c r="P16" s="1" t="s">
        <v>62</v>
      </c>
      <c r="Q16" s="84">
        <v>0.58909999999999996</v>
      </c>
      <c r="R16" s="79">
        <v>2</v>
      </c>
      <c r="S16" s="79">
        <v>0</v>
      </c>
      <c r="T16" s="79">
        <v>0</v>
      </c>
      <c r="U16" s="80">
        <f t="shared" si="0"/>
        <v>2</v>
      </c>
      <c r="V16" s="69">
        <f t="shared" si="1"/>
        <v>1.1781999999999999</v>
      </c>
    </row>
    <row r="17" spans="1:22" ht="16.5" thickBot="1" x14ac:dyDescent="0.3">
      <c r="A17" s="109"/>
      <c r="B17" s="110"/>
      <c r="C17" s="110"/>
      <c r="D17" s="110"/>
      <c r="E17" s="110"/>
      <c r="F17" s="111"/>
      <c r="G17" s="110"/>
      <c r="H17" s="110"/>
      <c r="I17" s="99">
        <f>31.5+I12+I14+I15</f>
        <v>48.53</v>
      </c>
      <c r="J17" s="100" t="s">
        <v>82</v>
      </c>
      <c r="K17" s="101"/>
      <c r="M17" s="75"/>
      <c r="N17" s="1"/>
      <c r="O17" s="76"/>
      <c r="P17" s="1" t="s">
        <v>68</v>
      </c>
      <c r="Q17" s="84">
        <v>0.58909999999999996</v>
      </c>
      <c r="R17" s="79">
        <v>0</v>
      </c>
      <c r="S17" s="79">
        <v>0</v>
      </c>
      <c r="T17" s="79">
        <v>1</v>
      </c>
      <c r="U17" s="80">
        <f t="shared" si="0"/>
        <v>1</v>
      </c>
      <c r="V17" s="69">
        <f t="shared" si="1"/>
        <v>0.58909999999999996</v>
      </c>
    </row>
    <row r="18" spans="1:22" x14ac:dyDescent="0.25">
      <c r="A18" s="9"/>
      <c r="B18" s="4"/>
      <c r="C18" s="4"/>
      <c r="D18" s="4"/>
      <c r="E18" s="4"/>
      <c r="F18" s="4"/>
      <c r="G18" s="4"/>
      <c r="H18" s="4"/>
      <c r="I18" s="4"/>
      <c r="J18" s="4"/>
      <c r="K18" s="5"/>
      <c r="M18" s="75"/>
      <c r="N18" s="1" t="s">
        <v>60</v>
      </c>
      <c r="O18" s="76" t="s">
        <v>69</v>
      </c>
      <c r="P18" s="1" t="s">
        <v>62</v>
      </c>
      <c r="Q18" s="84">
        <v>0.84109999999999996</v>
      </c>
      <c r="R18" s="79">
        <v>2</v>
      </c>
      <c r="S18" s="79">
        <v>0</v>
      </c>
      <c r="T18" s="79">
        <v>0</v>
      </c>
      <c r="U18" s="80">
        <f t="shared" si="0"/>
        <v>2</v>
      </c>
      <c r="V18" s="69">
        <f t="shared" si="1"/>
        <v>1.6821999999999999</v>
      </c>
    </row>
    <row r="19" spans="1:22" ht="19.5" thickBot="1" x14ac:dyDescent="0.35">
      <c r="A19" s="7" t="s">
        <v>23</v>
      </c>
      <c r="B19" s="3"/>
      <c r="C19" s="1"/>
      <c r="D19" s="1"/>
      <c r="E19" s="1"/>
      <c r="F19" s="1"/>
      <c r="G19" s="1"/>
      <c r="H19" s="1"/>
      <c r="I19" s="1"/>
      <c r="J19" s="1"/>
      <c r="K19" s="6"/>
      <c r="M19" s="75"/>
      <c r="N19" s="1"/>
      <c r="O19" s="76"/>
      <c r="P19" s="1" t="s">
        <v>68</v>
      </c>
      <c r="Q19" s="84">
        <v>0.84109999999999996</v>
      </c>
      <c r="R19" s="79">
        <v>0</v>
      </c>
      <c r="S19" s="79">
        <v>0</v>
      </c>
      <c r="T19" s="79">
        <v>1</v>
      </c>
      <c r="U19" s="80">
        <f t="shared" si="0"/>
        <v>1</v>
      </c>
      <c r="V19" s="69">
        <f t="shared" si="1"/>
        <v>0.84109999999999996</v>
      </c>
    </row>
    <row r="20" spans="1:22" ht="16.5" thickBot="1" x14ac:dyDescent="0.3">
      <c r="A20" s="20" t="s">
        <v>0</v>
      </c>
      <c r="B20" s="14"/>
      <c r="C20" s="14"/>
      <c r="D20" s="14"/>
      <c r="E20" s="14"/>
      <c r="F20" s="14"/>
      <c r="G20" s="14"/>
      <c r="H20" s="14"/>
      <c r="I20" s="14"/>
      <c r="J20" s="14"/>
      <c r="K20" s="17"/>
      <c r="M20" s="86"/>
      <c r="N20" s="3" t="s">
        <v>60</v>
      </c>
      <c r="O20" s="87" t="s">
        <v>70</v>
      </c>
      <c r="P20" s="3" t="s">
        <v>62</v>
      </c>
      <c r="Q20" s="85">
        <v>0.13969999999999999</v>
      </c>
      <c r="R20" s="81">
        <v>2</v>
      </c>
      <c r="S20" s="81">
        <v>0</v>
      </c>
      <c r="T20" s="81">
        <v>0</v>
      </c>
      <c r="U20" s="82">
        <v>2</v>
      </c>
      <c r="V20" s="70">
        <f t="shared" si="1"/>
        <v>0.27939999999999998</v>
      </c>
    </row>
    <row r="21" spans="1:22" ht="16.5" thickBot="1" x14ac:dyDescent="0.3">
      <c r="A21" s="13"/>
      <c r="B21" s="21" t="s">
        <v>14</v>
      </c>
      <c r="C21" s="21"/>
      <c r="D21" s="21"/>
      <c r="E21" s="21"/>
      <c r="F21" s="21">
        <v>6</v>
      </c>
      <c r="G21" s="21" t="s">
        <v>15</v>
      </c>
      <c r="H21" s="14"/>
      <c r="I21" s="14"/>
      <c r="J21" s="14"/>
      <c r="K21" s="17"/>
      <c r="M21" s="75"/>
      <c r="N21" s="1"/>
      <c r="O21" s="76"/>
      <c r="P21" s="1"/>
      <c r="Q21" s="84"/>
      <c r="R21" s="79"/>
      <c r="S21" s="79"/>
      <c r="T21" s="79"/>
      <c r="U21" s="80"/>
      <c r="V21" s="72">
        <f>SUM(V11:V20)</f>
        <v>6.2347000000000001</v>
      </c>
    </row>
    <row r="22" spans="1:22" ht="15.75" x14ac:dyDescent="0.25">
      <c r="A22" s="13"/>
      <c r="B22" s="21" t="s">
        <v>83</v>
      </c>
      <c r="C22" s="21"/>
      <c r="D22" s="21"/>
      <c r="E22" s="21"/>
      <c r="F22" s="21">
        <v>30</v>
      </c>
      <c r="G22" s="21" t="s">
        <v>5</v>
      </c>
      <c r="H22" s="14"/>
      <c r="I22" s="14"/>
      <c r="J22" s="14"/>
      <c r="K22" s="17"/>
      <c r="M22" s="74" t="s">
        <v>71</v>
      </c>
      <c r="N22" s="4" t="s">
        <v>58</v>
      </c>
      <c r="O22" s="88" t="s">
        <v>72</v>
      </c>
      <c r="P22" s="4"/>
      <c r="Q22" s="83"/>
      <c r="R22" s="77"/>
      <c r="S22" s="77"/>
      <c r="T22" s="77"/>
      <c r="U22" s="78"/>
      <c r="V22" s="68"/>
    </row>
    <row r="23" spans="1:22" ht="15.75" x14ac:dyDescent="0.25">
      <c r="A23" s="13"/>
      <c r="B23" s="21" t="s">
        <v>10</v>
      </c>
      <c r="C23" s="21"/>
      <c r="D23" s="21"/>
      <c r="E23" s="21"/>
      <c r="F23" s="21">
        <v>160</v>
      </c>
      <c r="G23" s="21" t="s">
        <v>6</v>
      </c>
      <c r="H23" s="14"/>
      <c r="I23" s="14"/>
      <c r="J23" s="14"/>
      <c r="K23" s="17"/>
      <c r="M23" s="59"/>
      <c r="N23" s="1" t="s">
        <v>60</v>
      </c>
      <c r="O23" s="76" t="s">
        <v>73</v>
      </c>
      <c r="P23" s="1" t="s">
        <v>74</v>
      </c>
      <c r="Q23" s="84">
        <v>0.13969999999999999</v>
      </c>
      <c r="R23" s="79">
        <v>3</v>
      </c>
      <c r="S23" s="79">
        <v>0</v>
      </c>
      <c r="T23" s="79">
        <v>0</v>
      </c>
      <c r="U23" s="80">
        <f t="shared" ref="U23:U30" si="2">SUM(R23:T23)</f>
        <v>3</v>
      </c>
      <c r="V23" s="69">
        <f t="shared" ref="V23:V30" si="3">Q23*U23</f>
        <v>0.41909999999999997</v>
      </c>
    </row>
    <row r="24" spans="1:22" ht="15.75" x14ac:dyDescent="0.25">
      <c r="A24" s="13"/>
      <c r="B24" s="24" t="s">
        <v>16</v>
      </c>
      <c r="C24" s="24"/>
      <c r="D24" s="24"/>
      <c r="E24" s="24"/>
      <c r="F24" s="103">
        <v>114.58</v>
      </c>
      <c r="G24" s="104" t="s">
        <v>2</v>
      </c>
      <c r="H24" s="91" t="s">
        <v>89</v>
      </c>
      <c r="J24" s="92"/>
      <c r="K24" s="27"/>
      <c r="M24" s="59"/>
      <c r="N24" s="1" t="s">
        <v>60</v>
      </c>
      <c r="O24" s="76" t="s">
        <v>75</v>
      </c>
      <c r="P24" s="1" t="s">
        <v>62</v>
      </c>
      <c r="Q24" s="84">
        <v>0.84109999999999996</v>
      </c>
      <c r="R24" s="79">
        <v>2</v>
      </c>
      <c r="S24" s="79">
        <v>0</v>
      </c>
      <c r="T24" s="79">
        <v>0</v>
      </c>
      <c r="U24" s="80">
        <f t="shared" si="2"/>
        <v>2</v>
      </c>
      <c r="V24" s="69">
        <f t="shared" si="3"/>
        <v>1.6821999999999999</v>
      </c>
    </row>
    <row r="25" spans="1:22" ht="15.75" x14ac:dyDescent="0.25">
      <c r="A25" s="23"/>
      <c r="B25" s="24" t="s">
        <v>13</v>
      </c>
      <c r="C25" s="24"/>
      <c r="D25" s="24"/>
      <c r="E25" s="24"/>
      <c r="F25" s="25">
        <v>40</v>
      </c>
      <c r="G25" s="24" t="s">
        <v>36</v>
      </c>
      <c r="H25" s="26"/>
      <c r="I25" s="26"/>
      <c r="J25" s="26"/>
      <c r="K25" s="27"/>
      <c r="M25" s="59"/>
      <c r="N25" s="1"/>
      <c r="O25" s="76"/>
      <c r="P25" s="1" t="s">
        <v>68</v>
      </c>
      <c r="Q25" s="84">
        <v>0.84109999999999996</v>
      </c>
      <c r="R25" s="79">
        <v>0</v>
      </c>
      <c r="S25" s="79">
        <v>0</v>
      </c>
      <c r="T25" s="79">
        <v>1</v>
      </c>
      <c r="U25" s="80">
        <f t="shared" si="2"/>
        <v>1</v>
      </c>
      <c r="V25" s="69">
        <f t="shared" si="3"/>
        <v>0.84109999999999996</v>
      </c>
    </row>
    <row r="26" spans="1:22" ht="15.75" x14ac:dyDescent="0.25">
      <c r="A26" s="23"/>
      <c r="B26" s="24" t="s">
        <v>11</v>
      </c>
      <c r="C26" s="24"/>
      <c r="D26" s="24"/>
      <c r="E26" s="24"/>
      <c r="F26" s="105">
        <v>1.03</v>
      </c>
      <c r="G26" s="104" t="s">
        <v>3</v>
      </c>
      <c r="H26" s="91" t="s">
        <v>88</v>
      </c>
      <c r="K26" s="27"/>
      <c r="M26" s="59"/>
      <c r="N26" s="1" t="s">
        <v>60</v>
      </c>
      <c r="O26" s="76" t="s">
        <v>76</v>
      </c>
      <c r="P26" s="1" t="s">
        <v>62</v>
      </c>
      <c r="Q26" s="84">
        <v>0.58909999999999996</v>
      </c>
      <c r="R26" s="79">
        <v>3</v>
      </c>
      <c r="S26" s="79">
        <v>0</v>
      </c>
      <c r="T26" s="79">
        <v>0</v>
      </c>
      <c r="U26" s="80">
        <f t="shared" si="2"/>
        <v>3</v>
      </c>
      <c r="V26" s="69">
        <f t="shared" si="3"/>
        <v>1.7672999999999999</v>
      </c>
    </row>
    <row r="27" spans="1:22" ht="15.75" x14ac:dyDescent="0.25">
      <c r="A27" s="23"/>
      <c r="B27" s="24" t="s">
        <v>30</v>
      </c>
      <c r="C27" s="24"/>
      <c r="D27" s="24"/>
      <c r="E27" s="24"/>
      <c r="F27" s="25">
        <v>3</v>
      </c>
      <c r="G27" s="24" t="s">
        <v>15</v>
      </c>
      <c r="H27" s="26"/>
      <c r="I27" s="26"/>
      <c r="J27" s="26"/>
      <c r="K27" s="27"/>
      <c r="M27" s="59"/>
      <c r="N27" s="1"/>
      <c r="O27" s="76"/>
      <c r="P27" s="1" t="s">
        <v>77</v>
      </c>
      <c r="Q27" s="84">
        <v>7.5800000000000006E-2</v>
      </c>
      <c r="R27" s="79">
        <v>0</v>
      </c>
      <c r="S27" s="79">
        <v>1</v>
      </c>
      <c r="T27" s="79">
        <v>0</v>
      </c>
      <c r="U27" s="80">
        <f t="shared" si="2"/>
        <v>1</v>
      </c>
      <c r="V27" s="69">
        <f t="shared" si="3"/>
        <v>7.5800000000000006E-2</v>
      </c>
    </row>
    <row r="28" spans="1:22" ht="15.75" x14ac:dyDescent="0.25">
      <c r="A28" s="23"/>
      <c r="B28" s="24" t="s">
        <v>12</v>
      </c>
      <c r="C28" s="24"/>
      <c r="D28" s="24"/>
      <c r="E28" s="24"/>
      <c r="F28" s="28">
        <f>I17</f>
        <v>48.53</v>
      </c>
      <c r="G28" s="24" t="s">
        <v>7</v>
      </c>
      <c r="H28" s="26"/>
      <c r="I28" s="26"/>
      <c r="J28" s="26"/>
      <c r="K28" s="27"/>
      <c r="M28" s="59"/>
      <c r="N28" s="1" t="s">
        <v>60</v>
      </c>
      <c r="O28" s="76" t="s">
        <v>28</v>
      </c>
      <c r="P28" s="1" t="s">
        <v>62</v>
      </c>
      <c r="Q28" s="84">
        <v>0.24979999999999999</v>
      </c>
      <c r="R28" s="79">
        <v>4</v>
      </c>
      <c r="S28" s="79">
        <v>0</v>
      </c>
      <c r="T28" s="79">
        <v>0</v>
      </c>
      <c r="U28" s="80">
        <f t="shared" si="2"/>
        <v>4</v>
      </c>
      <c r="V28" s="69">
        <f t="shared" si="3"/>
        <v>0.99919999999999998</v>
      </c>
    </row>
    <row r="29" spans="1:22" ht="15.75" x14ac:dyDescent="0.25">
      <c r="A29" s="23"/>
      <c r="B29" s="26"/>
      <c r="C29" s="26"/>
      <c r="D29" s="26"/>
      <c r="E29" s="26"/>
      <c r="F29" s="26"/>
      <c r="G29" s="26"/>
      <c r="H29" s="26"/>
      <c r="I29" s="26"/>
      <c r="J29" s="26"/>
      <c r="K29" s="27"/>
      <c r="M29" s="59"/>
      <c r="N29" s="1" t="s">
        <v>78</v>
      </c>
      <c r="O29" s="76" t="s">
        <v>79</v>
      </c>
      <c r="P29" s="1" t="s">
        <v>62</v>
      </c>
      <c r="Q29" s="84">
        <v>0.13469999999999999</v>
      </c>
      <c r="R29" s="79">
        <v>4</v>
      </c>
      <c r="S29" s="79">
        <v>0</v>
      </c>
      <c r="T29" s="79">
        <v>0</v>
      </c>
      <c r="U29" s="80">
        <f t="shared" si="2"/>
        <v>4</v>
      </c>
      <c r="V29" s="69">
        <f t="shared" si="3"/>
        <v>0.53879999999999995</v>
      </c>
    </row>
    <row r="30" spans="1:22" ht="16.5" thickBot="1" x14ac:dyDescent="0.3">
      <c r="A30" s="29" t="s">
        <v>24</v>
      </c>
      <c r="B30" s="26"/>
      <c r="C30" s="26"/>
      <c r="D30" s="26"/>
      <c r="E30" s="26"/>
      <c r="F30" s="26"/>
      <c r="G30" s="26"/>
      <c r="H30" s="26"/>
      <c r="I30" s="26"/>
      <c r="J30" s="26"/>
      <c r="K30" s="27"/>
      <c r="M30" s="71"/>
      <c r="N30" s="3"/>
      <c r="O30" s="3"/>
      <c r="P30" s="3" t="s">
        <v>68</v>
      </c>
      <c r="Q30" s="85">
        <v>0.13469999999999999</v>
      </c>
      <c r="R30" s="81">
        <v>0</v>
      </c>
      <c r="S30" s="81">
        <v>0</v>
      </c>
      <c r="T30" s="81">
        <v>1</v>
      </c>
      <c r="U30" s="82">
        <f t="shared" si="2"/>
        <v>1</v>
      </c>
      <c r="V30" s="70">
        <f t="shared" si="3"/>
        <v>0.13469999999999999</v>
      </c>
    </row>
    <row r="31" spans="1:22" ht="16.5" thickBot="1" x14ac:dyDescent="0.3">
      <c r="A31" s="23"/>
      <c r="B31" s="94" t="s">
        <v>101</v>
      </c>
      <c r="C31" s="42"/>
      <c r="D31" s="42"/>
      <c r="E31" s="42"/>
      <c r="F31" s="42"/>
      <c r="G31" s="42"/>
      <c r="H31" s="55"/>
      <c r="I31" s="93"/>
      <c r="J31" s="30"/>
      <c r="K31" s="27"/>
      <c r="M31" s="71"/>
      <c r="N31" s="3"/>
      <c r="O31" s="3"/>
      <c r="P31" s="3"/>
      <c r="Q31" s="3"/>
      <c r="R31" s="3"/>
      <c r="S31" s="3"/>
      <c r="T31" s="3"/>
      <c r="U31" s="3"/>
      <c r="V31" s="73">
        <f>SUM(V23:V30)</f>
        <v>6.4581999999999997</v>
      </c>
    </row>
    <row r="32" spans="1:22" ht="15.75" x14ac:dyDescent="0.25">
      <c r="A32" s="23"/>
      <c r="B32" s="26"/>
      <c r="C32" s="26"/>
      <c r="D32" s="26"/>
      <c r="E32" s="31" t="s">
        <v>21</v>
      </c>
      <c r="F32" s="26"/>
      <c r="G32" s="26"/>
      <c r="H32" s="31"/>
      <c r="I32" s="32">
        <f>((F28*F23*F22*F21)/2000)*F24</f>
        <v>80072.170559999999</v>
      </c>
      <c r="J32" s="26"/>
      <c r="K32" s="27"/>
    </row>
    <row r="33" spans="1:22" ht="15.75" x14ac:dyDescent="0.25">
      <c r="A33" s="29" t="s">
        <v>25</v>
      </c>
      <c r="B33" s="26"/>
      <c r="C33" s="26"/>
      <c r="D33" s="26"/>
      <c r="E33" s="26"/>
      <c r="F33" s="26"/>
      <c r="G33" s="26"/>
      <c r="H33" s="26"/>
      <c r="I33" s="26"/>
      <c r="J33" s="26"/>
      <c r="K33" s="27"/>
      <c r="T33" s="67" t="s">
        <v>80</v>
      </c>
      <c r="U33" s="67"/>
      <c r="V33" s="67">
        <f>V21+V31</f>
        <v>12.6929</v>
      </c>
    </row>
    <row r="34" spans="1:22" ht="15.75" x14ac:dyDescent="0.25">
      <c r="A34" s="23"/>
      <c r="B34" s="94" t="s">
        <v>90</v>
      </c>
      <c r="C34" s="42"/>
      <c r="D34" s="42"/>
      <c r="E34" s="42"/>
      <c r="F34" s="42"/>
      <c r="G34" s="93"/>
      <c r="H34" s="55"/>
      <c r="I34" s="26"/>
      <c r="J34" s="30"/>
      <c r="K34" s="27"/>
    </row>
    <row r="35" spans="1:22" ht="15.75" x14ac:dyDescent="0.25">
      <c r="A35" s="23"/>
      <c r="B35" s="26"/>
      <c r="C35" s="26"/>
      <c r="D35" s="26"/>
      <c r="E35" s="31" t="s">
        <v>22</v>
      </c>
      <c r="F35" s="26"/>
      <c r="G35" s="31"/>
      <c r="H35" s="31"/>
      <c r="I35" s="33">
        <f>F28*F25*F22*F27*F26</f>
        <v>179949.24</v>
      </c>
      <c r="J35" s="26"/>
      <c r="K35" s="27"/>
    </row>
    <row r="36" spans="1:22" ht="16.5" thickBot="1" x14ac:dyDescent="0.3">
      <c r="A36" s="34"/>
      <c r="B36" s="102" t="s">
        <v>91</v>
      </c>
      <c r="C36" s="102"/>
      <c r="D36" s="102"/>
      <c r="E36" s="102"/>
      <c r="F36" s="102"/>
      <c r="G36" s="102"/>
      <c r="H36" s="102"/>
      <c r="I36" s="35"/>
      <c r="J36" s="35"/>
      <c r="K36" s="36"/>
    </row>
    <row r="37" spans="1:22" x14ac:dyDescent="0.25">
      <c r="A37" s="37"/>
      <c r="B37" s="38"/>
      <c r="C37" s="39"/>
      <c r="D37" s="39"/>
      <c r="E37" s="38"/>
      <c r="F37" s="38"/>
      <c r="G37" s="38"/>
      <c r="H37" s="38"/>
      <c r="I37" s="38"/>
      <c r="J37" s="38"/>
      <c r="K37" s="40"/>
    </row>
    <row r="38" spans="1:22" ht="15.75" x14ac:dyDescent="0.25">
      <c r="A38" s="54" t="s">
        <v>34</v>
      </c>
      <c r="B38" s="26"/>
      <c r="C38" s="31"/>
      <c r="D38" s="31"/>
      <c r="E38" s="26"/>
      <c r="F38" s="26"/>
      <c r="G38" s="26"/>
      <c r="H38" s="26"/>
      <c r="I38" s="26"/>
      <c r="J38" s="26"/>
      <c r="K38" s="41"/>
    </row>
    <row r="39" spans="1:22" ht="15.75" x14ac:dyDescent="0.25">
      <c r="A39" s="23"/>
      <c r="B39" s="18" t="s">
        <v>0</v>
      </c>
      <c r="C39" s="14"/>
      <c r="D39" s="14"/>
      <c r="E39" s="14"/>
      <c r="F39" s="14"/>
      <c r="G39" s="14"/>
      <c r="H39" s="14"/>
      <c r="I39" s="26"/>
      <c r="J39" s="26"/>
      <c r="K39" s="41"/>
    </row>
    <row r="40" spans="1:22" ht="15.75" x14ac:dyDescent="0.25">
      <c r="A40" s="23"/>
      <c r="B40" s="14"/>
      <c r="C40" s="21" t="s">
        <v>38</v>
      </c>
      <c r="D40" s="21"/>
      <c r="E40" s="21"/>
      <c r="F40" s="21"/>
      <c r="G40" s="57">
        <v>9</v>
      </c>
      <c r="H40" s="21" t="s">
        <v>15</v>
      </c>
      <c r="I40" s="58" t="s">
        <v>40</v>
      </c>
      <c r="J40" s="26"/>
      <c r="K40" s="41"/>
    </row>
    <row r="41" spans="1:22" ht="15.75" x14ac:dyDescent="0.25">
      <c r="A41" s="23"/>
      <c r="B41" s="14"/>
      <c r="C41" s="21" t="s">
        <v>39</v>
      </c>
      <c r="D41" s="21"/>
      <c r="E41" s="21"/>
      <c r="F41" s="21"/>
      <c r="G41" s="21">
        <v>3</v>
      </c>
      <c r="H41" s="21" t="s">
        <v>19</v>
      </c>
      <c r="I41" s="26"/>
      <c r="J41" s="26"/>
      <c r="K41" s="41"/>
    </row>
    <row r="42" spans="1:22" ht="15.75" x14ac:dyDescent="0.25">
      <c r="A42" s="23"/>
      <c r="B42" s="14"/>
      <c r="C42" s="21" t="s">
        <v>4</v>
      </c>
      <c r="D42" s="21"/>
      <c r="E42" s="21"/>
      <c r="F42" s="14"/>
      <c r="G42" s="21">
        <v>30</v>
      </c>
      <c r="H42" s="21" t="s">
        <v>5</v>
      </c>
      <c r="I42" s="26"/>
      <c r="J42" s="26"/>
      <c r="K42" s="41"/>
    </row>
    <row r="43" spans="1:22" ht="15.75" x14ac:dyDescent="0.25">
      <c r="A43" s="23"/>
      <c r="B43" s="14"/>
      <c r="C43" s="24" t="s">
        <v>37</v>
      </c>
      <c r="D43" s="24"/>
      <c r="E43" s="24"/>
      <c r="F43" s="26"/>
      <c r="G43" s="91">
        <v>126.09</v>
      </c>
      <c r="H43" s="24" t="s">
        <v>35</v>
      </c>
      <c r="I43" s="91" t="s">
        <v>86</v>
      </c>
      <c r="J43" s="24"/>
      <c r="K43" s="41"/>
    </row>
    <row r="44" spans="1:22" ht="15.75" x14ac:dyDescent="0.25">
      <c r="A44" s="23"/>
      <c r="B44" s="14"/>
      <c r="C44" s="106" t="s">
        <v>92</v>
      </c>
      <c r="D44" s="95"/>
      <c r="E44" s="95"/>
      <c r="F44" s="92"/>
      <c r="G44" s="95"/>
      <c r="H44" s="95"/>
      <c r="I44" s="92"/>
      <c r="J44" s="26"/>
      <c r="K44" s="41"/>
    </row>
    <row r="45" spans="1:22" ht="15.75" x14ac:dyDescent="0.25">
      <c r="A45" s="23"/>
      <c r="C45" s="98" t="s">
        <v>84</v>
      </c>
      <c r="D45" s="96"/>
      <c r="E45" s="96"/>
      <c r="F45" s="97"/>
      <c r="G45" s="96"/>
      <c r="H45" s="96"/>
      <c r="I45" s="97"/>
      <c r="J45" s="26"/>
      <c r="K45" s="107"/>
    </row>
    <row r="46" spans="1:22" ht="15.75" x14ac:dyDescent="0.25">
      <c r="A46" s="23"/>
      <c r="B46" s="42" t="s">
        <v>93</v>
      </c>
      <c r="C46" s="56"/>
      <c r="D46" s="56"/>
      <c r="E46" s="56"/>
      <c r="F46" s="14"/>
      <c r="G46" s="21"/>
      <c r="H46" s="21"/>
      <c r="I46" s="60">
        <f>G42*G40*G41*G43</f>
        <v>102132.90000000001</v>
      </c>
      <c r="J46" s="26"/>
      <c r="K46" s="41"/>
    </row>
    <row r="47" spans="1:22" ht="15.75" x14ac:dyDescent="0.25">
      <c r="A47" s="59"/>
      <c r="B47" s="60"/>
      <c r="C47" s="60"/>
      <c r="D47" s="60"/>
      <c r="E47" s="60"/>
      <c r="F47" s="60"/>
      <c r="G47" s="60"/>
      <c r="H47" s="60"/>
      <c r="J47" s="26"/>
      <c r="K47" s="41"/>
    </row>
    <row r="48" spans="1:22" ht="15.75" x14ac:dyDescent="0.25">
      <c r="A48" s="54" t="s">
        <v>33</v>
      </c>
      <c r="B48" s="13"/>
      <c r="C48" s="14"/>
      <c r="D48" s="21"/>
      <c r="E48" s="21"/>
      <c r="F48" s="21"/>
      <c r="G48" s="21"/>
      <c r="H48" s="21"/>
      <c r="I48" s="26"/>
      <c r="J48" s="26"/>
      <c r="K48" s="41"/>
    </row>
    <row r="49" spans="1:11" ht="15.75" x14ac:dyDescent="0.25">
      <c r="A49" s="59"/>
      <c r="B49" s="31" t="s">
        <v>0</v>
      </c>
      <c r="C49" s="26"/>
      <c r="D49" s="24"/>
      <c r="E49" s="24"/>
      <c r="F49" s="24"/>
      <c r="G49" s="26"/>
      <c r="H49" s="26"/>
      <c r="I49" s="26"/>
      <c r="J49" s="26"/>
      <c r="K49" s="27"/>
    </row>
    <row r="50" spans="1:11" ht="15.75" x14ac:dyDescent="0.25">
      <c r="A50" s="59"/>
      <c r="B50" s="31"/>
      <c r="C50" s="21" t="s">
        <v>14</v>
      </c>
      <c r="D50" s="21"/>
      <c r="E50" s="21"/>
      <c r="F50" s="21"/>
      <c r="G50" s="21">
        <v>4</v>
      </c>
      <c r="H50" s="21" t="s">
        <v>15</v>
      </c>
      <c r="I50" s="26"/>
      <c r="J50" s="26"/>
      <c r="K50" s="27"/>
    </row>
    <row r="51" spans="1:11" ht="15.75" x14ac:dyDescent="0.25">
      <c r="A51" s="59"/>
      <c r="B51" s="31"/>
      <c r="C51" s="26" t="s">
        <v>20</v>
      </c>
      <c r="D51" s="24"/>
      <c r="E51" s="24"/>
      <c r="F51" s="24"/>
      <c r="G51" s="26">
        <v>12</v>
      </c>
      <c r="H51" s="26" t="s">
        <v>17</v>
      </c>
      <c r="I51" s="26"/>
      <c r="J51" s="42"/>
      <c r="K51" s="27"/>
    </row>
    <row r="52" spans="1:11" ht="15.75" x14ac:dyDescent="0.25">
      <c r="A52" s="59"/>
      <c r="B52" s="31"/>
      <c r="C52" s="26" t="s">
        <v>18</v>
      </c>
      <c r="D52" s="24"/>
      <c r="E52" s="24"/>
      <c r="F52" s="24"/>
      <c r="G52" s="26">
        <v>1</v>
      </c>
      <c r="H52" s="26" t="s">
        <v>19</v>
      </c>
      <c r="I52" s="26"/>
      <c r="J52" s="26"/>
      <c r="K52" s="27"/>
    </row>
    <row r="53" spans="1:11" ht="15.75" x14ac:dyDescent="0.25">
      <c r="A53" s="29"/>
      <c r="B53" s="26"/>
      <c r="C53" s="24" t="s">
        <v>32</v>
      </c>
      <c r="D53" s="24"/>
      <c r="E53" s="24"/>
      <c r="F53" s="24"/>
      <c r="G53" s="26"/>
      <c r="H53" s="26"/>
      <c r="I53" s="26"/>
      <c r="J53" s="26"/>
      <c r="K53" s="27"/>
    </row>
    <row r="54" spans="1:11" ht="15.75" x14ac:dyDescent="0.25">
      <c r="A54" s="23"/>
      <c r="B54" s="94" t="s">
        <v>97</v>
      </c>
      <c r="C54" s="56"/>
      <c r="D54" s="108"/>
      <c r="E54" s="56"/>
      <c r="F54" s="14"/>
      <c r="G54" s="21"/>
      <c r="H54" s="21"/>
      <c r="I54" s="44">
        <f>G42*G50*G43</f>
        <v>15130.800000000001</v>
      </c>
      <c r="J54" s="26"/>
      <c r="K54" s="27"/>
    </row>
    <row r="55" spans="1:11" ht="15.75" x14ac:dyDescent="0.25">
      <c r="A55" s="23"/>
      <c r="B55" s="26"/>
      <c r="C55" s="21"/>
      <c r="D55" s="21"/>
      <c r="E55" s="21"/>
      <c r="F55" s="14"/>
      <c r="G55" s="21"/>
      <c r="H55" s="21"/>
      <c r="J55" s="26"/>
      <c r="K55" s="27"/>
    </row>
    <row r="56" spans="1:11" ht="15.75" x14ac:dyDescent="0.25">
      <c r="A56" s="29" t="s">
        <v>42</v>
      </c>
      <c r="B56" s="14"/>
      <c r="C56" s="24"/>
      <c r="D56" s="24"/>
      <c r="E56" s="24"/>
      <c r="F56" s="43"/>
      <c r="G56" s="24"/>
      <c r="H56" s="26"/>
      <c r="I56" s="26"/>
      <c r="J56" s="26"/>
      <c r="K56" s="27"/>
    </row>
    <row r="57" spans="1:11" ht="15.75" x14ac:dyDescent="0.25">
      <c r="A57" s="29"/>
      <c r="B57" s="42" t="s">
        <v>94</v>
      </c>
      <c r="C57" s="24"/>
      <c r="D57" s="24"/>
      <c r="E57" s="24"/>
      <c r="F57" s="43"/>
      <c r="G57" s="24"/>
      <c r="H57" s="26"/>
      <c r="I57" s="32">
        <f>((2.6*F23*G42*5)/2000)*F24</f>
        <v>3574.8959999999997</v>
      </c>
      <c r="J57" s="26"/>
      <c r="K57" s="27"/>
    </row>
    <row r="58" spans="1:11" ht="15.75" x14ac:dyDescent="0.25">
      <c r="A58" s="29"/>
      <c r="B58" s="24"/>
      <c r="C58" s="24"/>
      <c r="D58" s="24"/>
      <c r="E58" s="24"/>
      <c r="F58" s="24"/>
      <c r="G58" s="24"/>
      <c r="H58" s="24"/>
      <c r="I58" s="26"/>
      <c r="J58" s="26"/>
      <c r="K58" s="27"/>
    </row>
    <row r="59" spans="1:11" ht="16.5" thickBot="1" x14ac:dyDescent="0.3">
      <c r="A59" s="61"/>
      <c r="B59" s="62"/>
      <c r="C59" s="62"/>
      <c r="D59" s="62"/>
      <c r="E59" s="62"/>
      <c r="F59" s="63"/>
      <c r="G59" s="35"/>
      <c r="H59" s="35"/>
      <c r="I59" s="89">
        <f>SUM(I32:I58)</f>
        <v>380860.00656000001</v>
      </c>
      <c r="J59" s="35"/>
      <c r="K59" s="36"/>
    </row>
    <row r="61" spans="1:11" x14ac:dyDescent="0.25">
      <c r="I61" s="64"/>
    </row>
    <row r="62" spans="1:11" x14ac:dyDescent="0.25">
      <c r="A62" t="s">
        <v>95</v>
      </c>
      <c r="C62" s="64">
        <f>(I59/9)*4</f>
        <v>169271.11402666668</v>
      </c>
      <c r="F62" s="64">
        <f>C64</f>
        <v>380860.00656000001</v>
      </c>
      <c r="I62" s="64"/>
    </row>
    <row r="63" spans="1:11" ht="15.75" thickBot="1" x14ac:dyDescent="0.3">
      <c r="A63" t="s">
        <v>96</v>
      </c>
      <c r="C63" s="90">
        <f>(I59/9)*5</f>
        <v>211588.89253333333</v>
      </c>
      <c r="F63" s="114">
        <v>-366500.76</v>
      </c>
      <c r="G63" t="s">
        <v>102</v>
      </c>
      <c r="I63" s="64"/>
      <c r="J63" s="65"/>
    </row>
    <row r="64" spans="1:11" ht="15.75" thickTop="1" x14ac:dyDescent="0.25">
      <c r="C64" s="64">
        <f>SUM(C62:C63)</f>
        <v>380860.00656000001</v>
      </c>
      <c r="F64" s="64">
        <f>SUM(F62:F63)</f>
        <v>14359.24656</v>
      </c>
      <c r="G64" t="s">
        <v>85</v>
      </c>
      <c r="I64" s="64"/>
      <c r="J64" s="65"/>
    </row>
    <row r="65" spans="1:11" x14ac:dyDescent="0.25">
      <c r="I65" s="64"/>
      <c r="J65" s="65"/>
    </row>
    <row r="67" spans="1:1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x14ac:dyDescent="0.25">
      <c r="A68" s="45"/>
      <c r="B68" s="45"/>
      <c r="C68" s="45"/>
      <c r="D68" s="45"/>
      <c r="E68" s="45"/>
      <c r="F68" s="45"/>
      <c r="G68" s="45"/>
      <c r="H68" s="45"/>
      <c r="I68" s="66"/>
      <c r="J68" s="45"/>
      <c r="K68" s="45"/>
    </row>
    <row r="69" spans="1:1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1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1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1" ht="15.75" x14ac:dyDescent="0.25">
      <c r="A76" s="46"/>
      <c r="B76" s="45"/>
      <c r="C76" s="45"/>
      <c r="D76" s="47"/>
      <c r="E76" s="45"/>
      <c r="F76" s="45"/>
      <c r="G76" s="45"/>
      <c r="H76" s="45"/>
      <c r="I76" s="45"/>
      <c r="J76" s="45"/>
      <c r="K76" s="45"/>
    </row>
    <row r="77" spans="1:11" ht="15.75" x14ac:dyDescent="0.25">
      <c r="A77" s="46"/>
      <c r="B77" s="45"/>
      <c r="C77" s="48"/>
      <c r="D77" s="49"/>
      <c r="E77" s="45"/>
      <c r="F77" s="45"/>
      <c r="G77" s="45"/>
      <c r="H77" s="45"/>
      <c r="I77" s="45"/>
      <c r="J77" s="45"/>
      <c r="K77" s="45"/>
    </row>
    <row r="78" spans="1:11" ht="15.75" x14ac:dyDescent="0.25">
      <c r="A78" s="46"/>
      <c r="B78" s="45"/>
      <c r="C78" s="45"/>
      <c r="D78" s="47"/>
      <c r="E78" s="45"/>
      <c r="F78" s="45"/>
      <c r="G78" s="45"/>
      <c r="H78" s="45"/>
      <c r="I78" s="45"/>
      <c r="J78" s="45"/>
      <c r="K78" s="45"/>
    </row>
    <row r="79" spans="1:11" ht="15.75" x14ac:dyDescent="0.25">
      <c r="A79" s="46"/>
      <c r="B79" s="45"/>
      <c r="C79" s="45"/>
      <c r="D79" s="47"/>
      <c r="E79" s="45"/>
      <c r="F79" s="45"/>
      <c r="G79" s="45"/>
      <c r="H79" s="45"/>
      <c r="I79" s="45"/>
      <c r="J79" s="45"/>
      <c r="K79" s="45"/>
    </row>
    <row r="80" spans="1:11" ht="15.75" x14ac:dyDescent="0.25">
      <c r="A80" s="46"/>
      <c r="B80" s="50"/>
      <c r="C80" s="45"/>
      <c r="D80" s="47"/>
      <c r="E80" s="45"/>
      <c r="F80" s="45"/>
      <c r="G80" s="45"/>
      <c r="H80" s="45"/>
      <c r="I80" s="45"/>
      <c r="J80" s="45"/>
      <c r="K80" s="45"/>
    </row>
    <row r="81" spans="1:11" ht="15.75" x14ac:dyDescent="0.25">
      <c r="A81" s="46"/>
      <c r="B81" s="45"/>
      <c r="C81" s="48"/>
      <c r="D81" s="51"/>
      <c r="E81" s="45"/>
      <c r="F81" s="45"/>
      <c r="G81" s="45"/>
      <c r="H81" s="45"/>
      <c r="I81" s="45"/>
      <c r="J81" s="45"/>
      <c r="K81" s="45"/>
    </row>
    <row r="82" spans="1:11" ht="15.75" x14ac:dyDescent="0.25">
      <c r="A82" s="46"/>
      <c r="B82" s="48"/>
      <c r="C82" s="45"/>
      <c r="D82" s="51"/>
      <c r="E82" s="45"/>
      <c r="F82" s="45"/>
      <c r="G82" s="45"/>
      <c r="H82" s="45"/>
      <c r="I82" s="45"/>
      <c r="J82" s="45"/>
      <c r="K82" s="45"/>
    </row>
    <row r="83" spans="1:11" ht="15.75" x14ac:dyDescent="0.25">
      <c r="A83" s="46"/>
      <c r="B83" s="45"/>
      <c r="C83" s="52"/>
      <c r="D83" s="51"/>
      <c r="E83" s="45"/>
      <c r="F83" s="45"/>
      <c r="G83" s="45"/>
      <c r="H83" s="45"/>
      <c r="I83" s="45"/>
      <c r="J83" s="45"/>
      <c r="K83" s="45"/>
    </row>
    <row r="84" spans="1:11" ht="15.75" x14ac:dyDescent="0.25">
      <c r="A84" s="46"/>
      <c r="B84" s="45"/>
      <c r="C84" s="48"/>
      <c r="D84" s="51"/>
      <c r="E84" s="45"/>
      <c r="F84" s="45"/>
      <c r="G84" s="45"/>
      <c r="H84" s="45"/>
      <c r="I84" s="45"/>
      <c r="J84" s="45"/>
      <c r="K84" s="45"/>
    </row>
    <row r="85" spans="1:11" ht="15.75" x14ac:dyDescent="0.25">
      <c r="A85" s="46"/>
      <c r="B85" s="45"/>
      <c r="C85" s="45"/>
      <c r="D85" s="53"/>
      <c r="E85" s="45"/>
      <c r="F85" s="45"/>
      <c r="G85" s="45"/>
      <c r="H85" s="45"/>
      <c r="I85" s="45"/>
      <c r="J85" s="45"/>
      <c r="K85" s="45"/>
    </row>
    <row r="86" spans="1:11" ht="15.75" x14ac:dyDescent="0.25">
      <c r="A86" s="46"/>
      <c r="B86" s="45"/>
      <c r="C86" s="45"/>
      <c r="D86" s="51"/>
      <c r="E86" s="45"/>
      <c r="F86" s="45"/>
      <c r="G86" s="45"/>
      <c r="H86" s="45"/>
      <c r="I86" s="45"/>
      <c r="J86" s="45"/>
      <c r="K86" s="45"/>
    </row>
    <row r="87" spans="1:11" ht="15.75" x14ac:dyDescent="0.25">
      <c r="A87" s="46"/>
      <c r="B87" s="45"/>
      <c r="C87" s="45"/>
      <c r="D87" s="51"/>
      <c r="E87" s="45"/>
      <c r="F87" s="45"/>
      <c r="G87" s="45"/>
      <c r="H87" s="45"/>
      <c r="I87" s="45"/>
      <c r="J87" s="45"/>
      <c r="K87" s="45"/>
    </row>
    <row r="88" spans="1:11" ht="15.75" x14ac:dyDescent="0.25">
      <c r="A88" s="46"/>
      <c r="B88" s="45"/>
      <c r="C88" s="45"/>
      <c r="D88" s="51"/>
      <c r="E88" s="45"/>
      <c r="F88" s="45"/>
      <c r="G88" s="45"/>
      <c r="H88" s="45"/>
      <c r="I88" s="45"/>
      <c r="J88" s="45"/>
      <c r="K88" s="45"/>
    </row>
    <row r="89" spans="1:11" ht="15.75" x14ac:dyDescent="0.25">
      <c r="A89" s="46"/>
      <c r="B89" s="45"/>
      <c r="C89" s="45"/>
      <c r="D89" s="51"/>
      <c r="E89" s="45"/>
      <c r="F89" s="45"/>
      <c r="G89" s="45"/>
      <c r="H89" s="45"/>
      <c r="I89" s="45"/>
      <c r="J89" s="45"/>
      <c r="K89" s="45"/>
    </row>
    <row r="90" spans="1:11" ht="15.75" x14ac:dyDescent="0.25">
      <c r="A90" s="46"/>
      <c r="B90" s="45"/>
      <c r="C90" s="45"/>
      <c r="D90" s="51"/>
      <c r="E90" s="45"/>
      <c r="F90" s="45"/>
      <c r="G90" s="45"/>
      <c r="H90" s="45"/>
      <c r="I90" s="45"/>
      <c r="J90" s="45"/>
      <c r="K90" s="45"/>
    </row>
    <row r="91" spans="1:11" ht="15.75" x14ac:dyDescent="0.25">
      <c r="A91" s="46"/>
      <c r="B91" s="45"/>
      <c r="C91" s="45"/>
      <c r="D91" s="51"/>
      <c r="E91" s="45"/>
      <c r="F91" s="45"/>
      <c r="G91" s="45"/>
      <c r="H91" s="45"/>
      <c r="I91" s="45"/>
      <c r="J91" s="45"/>
      <c r="K91" s="45"/>
    </row>
    <row r="92" spans="1:11" ht="15.75" x14ac:dyDescent="0.25">
      <c r="A92" s="46"/>
      <c r="B92" s="45"/>
      <c r="C92" s="45"/>
      <c r="D92" s="51"/>
      <c r="E92" s="45"/>
      <c r="F92" s="45"/>
      <c r="G92" s="45"/>
      <c r="H92" s="45"/>
      <c r="I92" s="45"/>
      <c r="J92" s="45"/>
      <c r="K92" s="45"/>
    </row>
    <row r="93" spans="1:11" ht="15.75" x14ac:dyDescent="0.25">
      <c r="A93" s="46"/>
      <c r="B93" s="45"/>
      <c r="C93" s="45"/>
      <c r="D93" s="51"/>
      <c r="E93" s="45"/>
      <c r="F93" s="45"/>
      <c r="G93" s="45"/>
      <c r="H93" s="45"/>
      <c r="I93" s="45"/>
      <c r="J93" s="45"/>
      <c r="K93" s="45"/>
    </row>
    <row r="94" spans="1:11" ht="15.75" x14ac:dyDescent="0.25">
      <c r="A94" s="46"/>
      <c r="B94" s="45"/>
      <c r="C94" s="45"/>
      <c r="D94" s="51"/>
      <c r="E94" s="45"/>
      <c r="F94" s="45"/>
      <c r="G94" s="45"/>
      <c r="H94" s="45"/>
      <c r="I94" s="45"/>
      <c r="J94" s="45"/>
      <c r="K94" s="45"/>
    </row>
    <row r="95" spans="1:11" ht="15.75" x14ac:dyDescent="0.25">
      <c r="A95" s="46"/>
      <c r="B95" s="45"/>
      <c r="C95" s="45"/>
      <c r="D95" s="51"/>
      <c r="E95" s="45"/>
      <c r="F95" s="45"/>
      <c r="G95" s="45"/>
      <c r="H95" s="45"/>
      <c r="I95" s="45"/>
      <c r="J95" s="45"/>
      <c r="K95" s="45"/>
    </row>
    <row r="96" spans="1:11" ht="15.75" x14ac:dyDescent="0.25">
      <c r="A96" s="46"/>
      <c r="B96" s="45"/>
      <c r="C96" s="45"/>
      <c r="D96" s="51"/>
      <c r="E96" s="45"/>
      <c r="F96" s="45"/>
      <c r="G96" s="45"/>
      <c r="H96" s="45"/>
      <c r="I96" s="45"/>
      <c r="J96" s="45"/>
      <c r="K96" s="45"/>
    </row>
    <row r="97" spans="1:11" ht="15.75" x14ac:dyDescent="0.25">
      <c r="A97" s="46"/>
      <c r="B97" s="45"/>
      <c r="C97" s="45"/>
      <c r="D97" s="51"/>
      <c r="E97" s="45"/>
      <c r="F97" s="45"/>
      <c r="G97" s="45"/>
      <c r="H97" s="45"/>
      <c r="I97" s="45"/>
      <c r="J97" s="45"/>
      <c r="K97" s="45"/>
    </row>
    <row r="98" spans="1:11" ht="15.75" x14ac:dyDescent="0.25">
      <c r="A98" s="10"/>
    </row>
  </sheetData>
  <mergeCells count="2">
    <mergeCell ref="M6:V6"/>
    <mergeCell ref="A3:K3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Douglas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Walter</dc:creator>
  <cp:lastModifiedBy>Shawna Potter</cp:lastModifiedBy>
  <cp:lastPrinted>2024-09-10T15:36:19Z</cp:lastPrinted>
  <dcterms:created xsi:type="dcterms:W3CDTF">2012-11-05T20:34:37Z</dcterms:created>
  <dcterms:modified xsi:type="dcterms:W3CDTF">2024-09-12T20:07:19Z</dcterms:modified>
</cp:coreProperties>
</file>